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xotron\Projects\rävsax\SW\transmitter_PiPico\"/>
    </mc:Choice>
  </mc:AlternateContent>
  <xr:revisionPtr revIDLastSave="0" documentId="13_ncr:1_{DB732C03-933E-4093-B48F-9E56508DAAFA}" xr6:coauthVersionLast="47" xr6:coauthVersionMax="47" xr10:uidLastSave="{00000000-0000-0000-0000-000000000000}"/>
  <bookViews>
    <workbookView xWindow="-120" yWindow="-120" windowWidth="37425" windowHeight="21840" xr2:uid="{62A00628-325E-41EF-9B66-B7151FFBF575}"/>
  </bookViews>
  <sheets>
    <sheet name="Fare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P9" i="1"/>
  <c r="Q9" i="1" s="1"/>
  <c r="N9" i="1"/>
  <c r="O9" i="1" s="1"/>
  <c r="G9" i="1"/>
  <c r="F9" i="1"/>
  <c r="H9" i="1" s="1"/>
  <c r="I9" i="1" s="1"/>
  <c r="J9" i="1" s="1"/>
  <c r="S9" i="1" l="1"/>
  <c r="R9" i="1"/>
  <c r="T9" i="1"/>
  <c r="C10" i="1"/>
  <c r="B10" i="1"/>
  <c r="E10" i="1"/>
  <c r="D10" i="1"/>
  <c r="K9" i="1"/>
  <c r="L9" i="1" s="1"/>
  <c r="M9" i="1" s="1"/>
  <c r="P10" i="1" l="1"/>
  <c r="Q10" i="1" s="1"/>
  <c r="B11" i="1" s="1"/>
  <c r="F10" i="1"/>
  <c r="N10" i="1"/>
  <c r="O10" i="1" s="1"/>
  <c r="D11" i="1" s="1"/>
  <c r="G10" i="1"/>
  <c r="C11" i="1" l="1"/>
  <c r="E11" i="1"/>
  <c r="F11" i="1"/>
  <c r="H10" i="1"/>
  <c r="I10" i="1" s="1"/>
  <c r="J10" i="1" l="1"/>
  <c r="K10" i="1" s="1"/>
  <c r="L10" i="1" s="1"/>
  <c r="M10" i="1" s="1"/>
  <c r="R10" i="1"/>
  <c r="S10" i="1"/>
  <c r="T10" i="1"/>
  <c r="N11" i="1"/>
  <c r="O11" i="1" s="1"/>
  <c r="D12" i="1" s="1"/>
  <c r="G11" i="1"/>
  <c r="H11" i="1" s="1"/>
  <c r="I11" i="1" s="1"/>
  <c r="P11" i="1"/>
  <c r="Q11" i="1" s="1"/>
  <c r="J11" i="1" l="1"/>
  <c r="K11" i="1" s="1"/>
  <c r="L11" i="1" s="1"/>
  <c r="M11" i="1" s="1"/>
  <c r="T11" i="1"/>
  <c r="R11" i="1"/>
  <c r="S11" i="1"/>
  <c r="E12" i="1"/>
  <c r="C12" i="1"/>
  <c r="B12" i="1"/>
  <c r="F12" i="1" l="1"/>
  <c r="N12" i="1"/>
  <c r="O12" i="1" s="1"/>
  <c r="G12" i="1"/>
  <c r="P12" i="1"/>
  <c r="Q12" i="1" s="1"/>
  <c r="B13" i="1" s="1"/>
  <c r="H12" i="1" l="1"/>
  <c r="I12" i="1" s="1"/>
  <c r="D13" i="1"/>
  <c r="F13" i="1" s="1"/>
  <c r="E13" i="1"/>
  <c r="C13" i="1"/>
  <c r="J12" i="1" l="1"/>
  <c r="K12" i="1" s="1"/>
  <c r="L12" i="1" s="1"/>
  <c r="M12" i="1" s="1"/>
  <c r="S12" i="1"/>
  <c r="R12" i="1"/>
  <c r="T12" i="1"/>
  <c r="N13" i="1"/>
  <c r="O13" i="1" s="1"/>
  <c r="E14" i="1" s="1"/>
  <c r="G13" i="1"/>
  <c r="H13" i="1" s="1"/>
  <c r="I13" i="1" s="1"/>
  <c r="P13" i="1"/>
  <c r="Q13" i="1" s="1"/>
  <c r="B14" i="1" s="1"/>
  <c r="J13" i="1" l="1"/>
  <c r="K13" i="1" s="1"/>
  <c r="L13" i="1" s="1"/>
  <c r="M13" i="1" s="1"/>
  <c r="T13" i="1"/>
  <c r="R13" i="1"/>
  <c r="S13" i="1"/>
  <c r="D14" i="1"/>
  <c r="F14" i="1" s="1"/>
  <c r="C14" i="1"/>
  <c r="P14" i="1" l="1"/>
  <c r="Q14" i="1" s="1"/>
  <c r="B15" i="1" s="1"/>
  <c r="N14" i="1"/>
  <c r="O14" i="1" s="1"/>
  <c r="G14" i="1"/>
  <c r="H14" i="1" s="1"/>
  <c r="I14" i="1" s="1"/>
  <c r="J14" i="1" l="1"/>
  <c r="R14" i="1"/>
  <c r="S14" i="1"/>
  <c r="T14" i="1"/>
  <c r="K14" i="1"/>
  <c r="L14" i="1" s="1"/>
  <c r="M14" i="1" s="1"/>
  <c r="C15" i="1"/>
  <c r="E15" i="1"/>
  <c r="D15" i="1"/>
  <c r="N15" i="1" l="1"/>
  <c r="O15" i="1" s="1"/>
  <c r="D16" i="1" s="1"/>
  <c r="G15" i="1"/>
  <c r="P15" i="1"/>
  <c r="Q15" i="1" s="1"/>
  <c r="F15" i="1"/>
  <c r="H15" i="1" l="1"/>
  <c r="I15" i="1" s="1"/>
  <c r="E16" i="1"/>
  <c r="B16" i="1"/>
  <c r="C16" i="1"/>
  <c r="J15" i="1" l="1"/>
  <c r="K15" i="1" s="1"/>
  <c r="L15" i="1" s="1"/>
  <c r="M15" i="1" s="1"/>
  <c r="T15" i="1"/>
  <c r="S15" i="1"/>
  <c r="R15" i="1"/>
  <c r="N16" i="1"/>
  <c r="O16" i="1" s="1"/>
  <c r="G16" i="1"/>
  <c r="P16" i="1"/>
  <c r="Q16" i="1" s="1"/>
  <c r="B17" i="1" s="1"/>
  <c r="F16" i="1"/>
  <c r="H16" i="1" l="1"/>
  <c r="I16" i="1" s="1"/>
  <c r="C17" i="1"/>
  <c r="E17" i="1"/>
  <c r="D17" i="1"/>
  <c r="J16" i="1" l="1"/>
  <c r="K16" i="1" s="1"/>
  <c r="L16" i="1" s="1"/>
  <c r="M16" i="1" s="1"/>
  <c r="S16" i="1"/>
  <c r="R16" i="1"/>
  <c r="T16" i="1"/>
  <c r="N17" i="1"/>
  <c r="O17" i="1" s="1"/>
  <c r="E18" i="1" s="1"/>
  <c r="G17" i="1"/>
  <c r="P17" i="1"/>
  <c r="Q17" i="1" s="1"/>
  <c r="B18" i="1" s="1"/>
  <c r="F17" i="1"/>
  <c r="D18" i="1" l="1"/>
  <c r="F18" i="1" s="1"/>
  <c r="H17" i="1"/>
  <c r="I17" i="1" s="1"/>
  <c r="C18" i="1"/>
  <c r="J17" i="1" l="1"/>
  <c r="K17" i="1" s="1"/>
  <c r="L17" i="1" s="1"/>
  <c r="M17" i="1" s="1"/>
  <c r="T17" i="1"/>
  <c r="R17" i="1"/>
  <c r="S17" i="1"/>
  <c r="N18" i="1"/>
  <c r="O18" i="1" s="1"/>
  <c r="G18" i="1"/>
  <c r="H18" i="1" s="1"/>
  <c r="I18" i="1" s="1"/>
  <c r="P18" i="1"/>
  <c r="Q18" i="1" s="1"/>
  <c r="B19" i="1" s="1"/>
  <c r="J18" i="1" l="1"/>
  <c r="K18" i="1" s="1"/>
  <c r="L18" i="1" s="1"/>
  <c r="M18" i="1" s="1"/>
  <c r="R18" i="1"/>
  <c r="S18" i="1"/>
  <c r="T18" i="1"/>
  <c r="D19" i="1"/>
  <c r="F19" i="1" s="1"/>
  <c r="E19" i="1"/>
  <c r="C19" i="1"/>
  <c r="N19" i="1" l="1"/>
  <c r="O19" i="1" s="1"/>
  <c r="E20" i="1" s="1"/>
  <c r="G19" i="1"/>
  <c r="H19" i="1" s="1"/>
  <c r="I19" i="1" s="1"/>
  <c r="P19" i="1"/>
  <c r="Q19" i="1" s="1"/>
  <c r="B20" i="1" s="1"/>
  <c r="J19" i="1" l="1"/>
  <c r="K19" i="1" s="1"/>
  <c r="L19" i="1" s="1"/>
  <c r="M19" i="1" s="1"/>
  <c r="T19" i="1"/>
  <c r="R19" i="1"/>
  <c r="S19" i="1"/>
  <c r="D20" i="1"/>
  <c r="F20" i="1" s="1"/>
  <c r="C20" i="1"/>
  <c r="N20" i="1" l="1"/>
  <c r="O20" i="1" s="1"/>
  <c r="G20" i="1"/>
  <c r="H20" i="1" s="1"/>
  <c r="I20" i="1" s="1"/>
  <c r="P20" i="1"/>
  <c r="Q20" i="1" s="1"/>
  <c r="B21" i="1" s="1"/>
  <c r="J20" i="1" l="1"/>
  <c r="K20" i="1" s="1"/>
  <c r="L20" i="1" s="1"/>
  <c r="M20" i="1" s="1"/>
  <c r="S20" i="1"/>
  <c r="R20" i="1"/>
  <c r="T20" i="1"/>
  <c r="C21" i="1"/>
  <c r="E21" i="1"/>
  <c r="D21" i="1"/>
  <c r="F21" i="1" s="1"/>
  <c r="G21" i="1" l="1"/>
  <c r="H21" i="1" s="1"/>
  <c r="I21" i="1" s="1"/>
  <c r="N21" i="1"/>
  <c r="O21" i="1" s="1"/>
  <c r="E22" i="1" s="1"/>
  <c r="P21" i="1"/>
  <c r="Q21" i="1" s="1"/>
  <c r="J21" i="1" l="1"/>
  <c r="K21" i="1" s="1"/>
  <c r="L21" i="1" s="1"/>
  <c r="M21" i="1" s="1"/>
  <c r="T21" i="1"/>
  <c r="R21" i="1"/>
  <c r="S21" i="1"/>
  <c r="B22" i="1"/>
  <c r="C22" i="1"/>
  <c r="D22" i="1"/>
  <c r="P22" i="1" l="1"/>
  <c r="Q22" i="1" s="1"/>
  <c r="B23" i="1" s="1"/>
  <c r="N22" i="1"/>
  <c r="O22" i="1" s="1"/>
  <c r="E23" i="1" s="1"/>
  <c r="G22" i="1"/>
  <c r="F22" i="1"/>
  <c r="H22" i="1" l="1"/>
  <c r="I22" i="1" s="1"/>
  <c r="C23" i="1"/>
  <c r="D23" i="1"/>
  <c r="F23" i="1" s="1"/>
  <c r="J22" i="1" l="1"/>
  <c r="K22" i="1" s="1"/>
  <c r="L22" i="1" s="1"/>
  <c r="M22" i="1" s="1"/>
  <c r="R22" i="1"/>
  <c r="S22" i="1"/>
  <c r="T22" i="1"/>
  <c r="N23" i="1"/>
  <c r="O23" i="1" s="1"/>
  <c r="E24" i="1" s="1"/>
  <c r="G23" i="1"/>
  <c r="H23" i="1" s="1"/>
  <c r="I23" i="1" s="1"/>
  <c r="P23" i="1"/>
  <c r="Q23" i="1" s="1"/>
  <c r="B24" i="1" s="1"/>
  <c r="J23" i="1" l="1"/>
  <c r="T23" i="1"/>
  <c r="S23" i="1"/>
  <c r="R23" i="1"/>
  <c r="K23" i="1"/>
  <c r="L23" i="1" s="1"/>
  <c r="M23" i="1" s="1"/>
  <c r="D24" i="1"/>
  <c r="F24" i="1" s="1"/>
  <c r="C24" i="1"/>
  <c r="N24" i="1" l="1"/>
  <c r="O24" i="1" s="1"/>
  <c r="E25" i="1" s="1"/>
  <c r="G24" i="1"/>
  <c r="H24" i="1" s="1"/>
  <c r="I24" i="1" s="1"/>
  <c r="P24" i="1"/>
  <c r="Q24" i="1" s="1"/>
  <c r="B25" i="1" s="1"/>
  <c r="J24" i="1" l="1"/>
  <c r="K24" i="1" s="1"/>
  <c r="L24" i="1" s="1"/>
  <c r="M24" i="1" s="1"/>
  <c r="S24" i="1"/>
  <c r="R24" i="1"/>
  <c r="T24" i="1"/>
  <c r="D25" i="1"/>
  <c r="C25" i="1"/>
  <c r="F25" i="1"/>
  <c r="P25" i="1" l="1"/>
  <c r="Q25" i="1" s="1"/>
  <c r="B26" i="1" s="1"/>
  <c r="N25" i="1"/>
  <c r="O25" i="1" s="1"/>
  <c r="G25" i="1"/>
  <c r="H25" i="1" s="1"/>
  <c r="I25" i="1" s="1"/>
  <c r="C26" i="1" l="1"/>
  <c r="J25" i="1"/>
  <c r="K25" i="1" s="1"/>
  <c r="L25" i="1" s="1"/>
  <c r="M25" i="1" s="1"/>
  <c r="T25" i="1"/>
  <c r="R25" i="1"/>
  <c r="S25" i="1"/>
  <c r="E26" i="1"/>
  <c r="D26" i="1"/>
  <c r="G26" i="1" l="1"/>
  <c r="P26" i="1"/>
  <c r="Q26" i="1" s="1"/>
  <c r="F26" i="1"/>
  <c r="N26" i="1"/>
  <c r="O26" i="1" s="1"/>
  <c r="H26" i="1" l="1"/>
  <c r="I26" i="1" s="1"/>
  <c r="J26" i="1" s="1"/>
  <c r="K26" i="1" s="1"/>
  <c r="T26" i="1" l="1"/>
  <c r="F4" i="1" s="1"/>
  <c r="S26" i="1"/>
  <c r="F3" i="1" s="1"/>
  <c r="R26" i="1"/>
  <c r="L26" i="1"/>
  <c r="M26" i="1" s="1"/>
  <c r="F6" i="1" s="1"/>
  <c r="F5" i="1"/>
</calcChain>
</file>

<file path=xl/sharedStrings.xml><?xml version="1.0" encoding="utf-8"?>
<sst xmlns="http://schemas.openxmlformats.org/spreadsheetml/2006/main" count="28" uniqueCount="28">
  <si>
    <t>Rational approximation using Farey sequences, optimized to avoid slow convergence</t>
  </si>
  <si>
    <t>Target</t>
  </si>
  <si>
    <t>Numerator:</t>
  </si>
  <si>
    <t>Max denom</t>
  </si>
  <si>
    <t>Denominator:</t>
  </si>
  <si>
    <t>epsilon</t>
  </si>
  <si>
    <t>Farey
sequence</t>
  </si>
  <si>
    <t>a</t>
  </si>
  <si>
    <t>b</t>
  </si>
  <si>
    <t>c</t>
  </si>
  <si>
    <t>d</t>
  </si>
  <si>
    <t>a+c</t>
  </si>
  <si>
    <t>b+d</t>
  </si>
  <si>
    <t>mediant</t>
  </si>
  <si>
    <t>targ&lt; mediant</t>
  </si>
  <si>
    <t>approx</t>
  </si>
  <si>
    <t>error</t>
  </si>
  <si>
    <t>err %</t>
  </si>
  <si>
    <t>err ppm</t>
  </si>
  <si>
    <t>Nab</t>
  </si>
  <si>
    <t>Nab
limited</t>
  </si>
  <si>
    <t>Ncd</t>
  </si>
  <si>
    <t>Ncd
limited</t>
  </si>
  <si>
    <t>numerator
best</t>
  </si>
  <si>
    <t>denom
best</t>
  </si>
  <si>
    <t>Relative error:</t>
  </si>
  <si>
    <t>Absolute error:</t>
  </si>
  <si>
    <t>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</si>
</sst>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"/>
    <numFmt numFmtId="166" formatCode="0.000000"/>
    <numFmt numFmtId="167" formatCode="0.000"/>
    <numFmt numFmtId="168" formatCode="0.000E+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11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0" applyNumberFormat="1"/>
    <xf numFmtId="0" fontId="3" fillId="2" borderId="0" xfId="0" applyFont="1" applyFill="1"/>
    <xf numFmtId="168" fontId="0" fillId="2" borderId="0" xfId="0" applyNumberFormat="1" applyFill="1"/>
    <xf numFmtId="167" fontId="0" fillId="2" borderId="0" xfId="0" applyNumberFormat="1" applyFill="1"/>
    <xf numFmtId="165" fontId="0" fillId="3" borderId="0" xfId="0" applyNumberFormat="1" applyFill="1"/>
    <xf numFmtId="0" fontId="0" fillId="3" borderId="0" xfId="0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4F55-93CA-419A-B00B-CA42C367AAF3}">
  <dimension ref="A1:X26"/>
  <sheetViews>
    <sheetView tabSelected="1" workbookViewId="0">
      <selection activeCell="H5" sqref="H5"/>
    </sheetView>
  </sheetViews>
  <sheetFormatPr defaultRowHeight="15" x14ac:dyDescent="0.25"/>
  <cols>
    <col min="1" max="1" width="13" customWidth="1"/>
    <col min="2" max="2" width="11.85546875" customWidth="1"/>
    <col min="3" max="5" width="7.28515625" customWidth="1"/>
    <col min="6" max="6" width="10" bestFit="1" customWidth="1"/>
    <col min="9" max="9" width="13.42578125" bestFit="1" customWidth="1"/>
    <col min="11" max="11" width="8.42578125" style="2" customWidth="1"/>
    <col min="13" max="13" width="12.28515625" style="3" bestFit="1" customWidth="1"/>
    <col min="14" max="14" width="6.7109375" customWidth="1"/>
    <col min="16" max="16" width="6.42578125" customWidth="1"/>
    <col min="18" max="18" width="5.5703125" customWidth="1"/>
    <col min="19" max="19" width="11.140625" style="2" customWidth="1"/>
    <col min="20" max="20" width="9.140625" style="2"/>
    <col min="23" max="23" width="11.140625" style="4" customWidth="1"/>
  </cols>
  <sheetData>
    <row r="1" spans="1:24" ht="23.25" x14ac:dyDescent="0.35">
      <c r="A1" s="1" t="s">
        <v>0</v>
      </c>
    </row>
    <row r="3" spans="1:24" ht="21" x14ac:dyDescent="0.35">
      <c r="A3" t="s">
        <v>1</v>
      </c>
      <c r="B3" s="17">
        <v>0.76534230000000003</v>
      </c>
      <c r="D3" t="s">
        <v>2</v>
      </c>
      <c r="F3" s="5">
        <f>S26</f>
        <v>8418</v>
      </c>
      <c r="H3" s="14" t="str">
        <f>B3&amp;" ≈ "&amp;F3&amp;"/"&amp;F4</f>
        <v>0.7653423 ≈ 8418/10999</v>
      </c>
      <c r="I3" s="14"/>
      <c r="J3" s="5"/>
    </row>
    <row r="4" spans="1:24" ht="16.5" x14ac:dyDescent="0.3">
      <c r="A4" t="s">
        <v>3</v>
      </c>
      <c r="B4" s="18">
        <v>11000</v>
      </c>
      <c r="D4" t="s">
        <v>4</v>
      </c>
      <c r="F4" s="5">
        <f>T26</f>
        <v>10999</v>
      </c>
      <c r="H4" s="19"/>
      <c r="N4" s="2"/>
      <c r="O4" s="2"/>
      <c r="P4" s="2"/>
      <c r="Q4" s="2"/>
    </row>
    <row r="5" spans="1:24" x14ac:dyDescent="0.25">
      <c r="A5" t="s">
        <v>5</v>
      </c>
      <c r="B5" s="6">
        <v>9.9999999999999995E-8</v>
      </c>
      <c r="D5" t="s">
        <v>26</v>
      </c>
      <c r="F5" s="15">
        <f>K26</f>
        <v>3.8458041196065551E-9</v>
      </c>
      <c r="N5" s="2"/>
      <c r="O5" s="2"/>
      <c r="P5" s="2"/>
      <c r="Q5" s="2"/>
    </row>
    <row r="6" spans="1:24" x14ac:dyDescent="0.25">
      <c r="B6" s="6"/>
      <c r="D6" t="s">
        <v>25</v>
      </c>
      <c r="F6" s="16">
        <f>M26</f>
        <v>5.0249465103477942E-3</v>
      </c>
      <c r="G6" t="s">
        <v>27</v>
      </c>
      <c r="N6" s="2"/>
      <c r="O6" s="2"/>
      <c r="P6" s="2"/>
      <c r="Q6" s="2"/>
    </row>
    <row r="7" spans="1:24" x14ac:dyDescent="0.25">
      <c r="B7" s="7"/>
      <c r="F7" s="2"/>
      <c r="G7" s="2"/>
      <c r="N7" s="2"/>
      <c r="O7" s="2"/>
      <c r="P7" s="2"/>
      <c r="Q7" s="2"/>
    </row>
    <row r="8" spans="1:24" ht="30" x14ac:dyDescent="0.25">
      <c r="A8" s="8" t="s">
        <v>6</v>
      </c>
      <c r="B8" s="2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2" t="s">
        <v>14</v>
      </c>
      <c r="J8" s="2" t="s">
        <v>15</v>
      </c>
      <c r="K8" s="2" t="s">
        <v>16</v>
      </c>
      <c r="L8" s="2" t="s">
        <v>17</v>
      </c>
      <c r="M8" s="9" t="s">
        <v>18</v>
      </c>
      <c r="N8" s="2" t="s">
        <v>19</v>
      </c>
      <c r="O8" s="10" t="s">
        <v>20</v>
      </c>
      <c r="P8" s="2" t="s">
        <v>21</v>
      </c>
      <c r="Q8" s="10" t="s">
        <v>22</v>
      </c>
      <c r="S8" s="10" t="s">
        <v>23</v>
      </c>
      <c r="T8" s="10" t="s">
        <v>24</v>
      </c>
    </row>
    <row r="9" spans="1:24" x14ac:dyDescent="0.25">
      <c r="A9" s="2">
        <v>0</v>
      </c>
      <c r="B9" s="2">
        <v>0</v>
      </c>
      <c r="C9" s="2">
        <v>1</v>
      </c>
      <c r="D9" s="2">
        <v>1</v>
      </c>
      <c r="E9" s="2">
        <v>1</v>
      </c>
      <c r="F9" s="11">
        <f>B9+D9</f>
        <v>1</v>
      </c>
      <c r="G9" s="11">
        <f>C9+E9</f>
        <v>2</v>
      </c>
      <c r="H9" s="2">
        <f>F9/G9</f>
        <v>0.5</v>
      </c>
      <c r="I9" t="b">
        <f>$B$3&lt;H9</f>
        <v>0</v>
      </c>
      <c r="J9" s="7">
        <f>IF(I9,B9/C9,D9/E9)</f>
        <v>1</v>
      </c>
      <c r="K9" s="12">
        <f>J9-$B$3</f>
        <v>0.23465769999999997</v>
      </c>
      <c r="L9" s="13">
        <f>K9/$B$3</f>
        <v>0.30660490083979414</v>
      </c>
      <c r="M9" s="3">
        <f>L9*1000000</f>
        <v>306604.90083979414</v>
      </c>
      <c r="N9" s="2">
        <f>IF(($B$3*$C9-$B9)&lt;$B$5,0,FLOOR(($D9-$B$3*$E9)/($B$3*$C9-$B9),1))</f>
        <v>0</v>
      </c>
      <c r="O9" s="2">
        <f>IF(N9*C9+E9&gt;$B$4,FLOOR(($B$4-E9)/C9,1),N9)</f>
        <v>0</v>
      </c>
      <c r="P9" s="2">
        <f>IF(($D9-$B$3*$E9)&lt;$B$5,0,FLOOR(($B$3*$C9-$B9)/($D9-$B$3*$E9),1))</f>
        <v>3</v>
      </c>
      <c r="Q9" s="2">
        <f>IF(P9*E9+C9&gt;$B$4,FLOOR(($B$4-C9)/E9,1),P9)</f>
        <v>3</v>
      </c>
      <c r="R9" s="2" t="str">
        <f>IF(I9,"a/b","c/d")</f>
        <v>c/d</v>
      </c>
      <c r="S9" s="2">
        <f>IF($I9,B9,D9)</f>
        <v>1</v>
      </c>
      <c r="T9" s="2">
        <f>IF($I9,C9,E9)</f>
        <v>1</v>
      </c>
      <c r="U9" s="6"/>
      <c r="V9" s="3"/>
    </row>
    <row r="10" spans="1:24" x14ac:dyDescent="0.25">
      <c r="A10" s="2">
        <f>A9+1</f>
        <v>1</v>
      </c>
      <c r="B10" s="2">
        <f>B9+$Q9*D9</f>
        <v>3</v>
      </c>
      <c r="C10" s="2">
        <f>C9+$Q9*E9</f>
        <v>4</v>
      </c>
      <c r="D10" s="2">
        <f>D9+$O9*B9</f>
        <v>1</v>
      </c>
      <c r="E10" s="2">
        <f>E9+$O9*C9</f>
        <v>1</v>
      </c>
      <c r="F10" s="11">
        <f>B10+D10</f>
        <v>4</v>
      </c>
      <c r="G10" s="11">
        <f>C10+E10</f>
        <v>5</v>
      </c>
      <c r="H10" s="2">
        <f>F10/G10</f>
        <v>0.8</v>
      </c>
      <c r="I10" t="b">
        <f t="shared" ref="I10:I26" si="0">$B$3&lt;H10</f>
        <v>1</v>
      </c>
      <c r="J10" s="7">
        <f>IF(I10,B10/C10,D10/E10)</f>
        <v>0.75</v>
      </c>
      <c r="K10" s="12">
        <f t="shared" ref="K10:K26" si="1">J10-$B$3</f>
        <v>-1.5342300000000031E-2</v>
      </c>
      <c r="L10" s="13">
        <f t="shared" ref="L10:L26" si="2">K10/$B$3</f>
        <v>-2.0046324370154415E-2</v>
      </c>
      <c r="M10" s="3">
        <f t="shared" ref="M10:M26" si="3">L10*1000000</f>
        <v>-20046.324370154416</v>
      </c>
      <c r="N10" s="2">
        <f t="shared" ref="N10:N26" si="4">IF(($B$3*$C10-$B10)&lt;$B$5,0,FLOOR(($D10-$B$3*$E10)/($B$3*$C10-$B10),1))</f>
        <v>3</v>
      </c>
      <c r="O10" s="2">
        <f>IF(N10*C10+E10&gt;$B$4,FLOOR(($B$4-E10)/C10,1),N10)</f>
        <v>3</v>
      </c>
      <c r="P10" s="2">
        <f t="shared" ref="P10:P26" si="5">IF(($D10-$B$3*$E10)&lt;$B$5,0,FLOOR(($B$3*$C10-$B10)/($D10-$B$3*$E10),1))</f>
        <v>0</v>
      </c>
      <c r="Q10" s="2">
        <f>IF(P10*E10+C10&gt;$B$4,FLOOR(($B$4-C10)/E10,1),P10)</f>
        <v>0</v>
      </c>
      <c r="R10" s="2" t="str">
        <f t="shared" ref="R10:R26" si="6">IF(I10,"a/b","c/d")</f>
        <v>a/b</v>
      </c>
      <c r="S10" s="2">
        <f t="shared" ref="S10:S26" si="7">IF($I10,B10,D10)</f>
        <v>3</v>
      </c>
      <c r="T10" s="2">
        <f t="shared" ref="T10:T26" si="8">IF($I10,C10,E10)</f>
        <v>4</v>
      </c>
      <c r="U10" s="6"/>
      <c r="V10" s="3"/>
    </row>
    <row r="11" spans="1:24" x14ac:dyDescent="0.25">
      <c r="A11" s="2">
        <f t="shared" ref="A11:A26" si="9">A10+1</f>
        <v>2</v>
      </c>
      <c r="B11" s="2">
        <f>B10+$Q10*D10</f>
        <v>3</v>
      </c>
      <c r="C11" s="2">
        <f>C10+$Q10*E10</f>
        <v>4</v>
      </c>
      <c r="D11" s="2">
        <f>D10+$O10*B10</f>
        <v>10</v>
      </c>
      <c r="E11" s="2">
        <f>E10+$O10*C10</f>
        <v>13</v>
      </c>
      <c r="F11" s="11">
        <f>B11+D11</f>
        <v>13</v>
      </c>
      <c r="G11" s="11">
        <f>C11+E11</f>
        <v>17</v>
      </c>
      <c r="H11" s="2">
        <f>F11/G11</f>
        <v>0.76470588235294112</v>
      </c>
      <c r="I11" t="b">
        <f t="shared" si="0"/>
        <v>0</v>
      </c>
      <c r="J11" s="7">
        <f>IF(I11,B11/C11,D11/E11)</f>
        <v>0.76923076923076927</v>
      </c>
      <c r="K11" s="12">
        <f t="shared" si="1"/>
        <v>3.8884692307692426E-3</v>
      </c>
      <c r="L11" s="13">
        <f t="shared" si="2"/>
        <v>5.0806929536878365E-3</v>
      </c>
      <c r="M11" s="3">
        <f t="shared" si="3"/>
        <v>5080.692953687837</v>
      </c>
      <c r="N11" s="2">
        <f t="shared" si="4"/>
        <v>0</v>
      </c>
      <c r="O11" s="2">
        <f>IF(N11*C11+E11&gt;$B$4,FLOOR(($B$4-E11)/C11,1),N11)</f>
        <v>0</v>
      </c>
      <c r="P11" s="2">
        <f t="shared" si="5"/>
        <v>1</v>
      </c>
      <c r="Q11" s="2">
        <f>IF(P11*E11+C11&gt;$B$4,FLOOR(($B$4-C11)/E11,1),P11)</f>
        <v>1</v>
      </c>
      <c r="R11" s="2" t="str">
        <f t="shared" si="6"/>
        <v>c/d</v>
      </c>
      <c r="S11" s="2">
        <f t="shared" si="7"/>
        <v>10</v>
      </c>
      <c r="T11" s="2">
        <f t="shared" si="8"/>
        <v>13</v>
      </c>
      <c r="U11" s="6"/>
      <c r="V11" s="3"/>
    </row>
    <row r="12" spans="1:24" x14ac:dyDescent="0.25">
      <c r="A12" s="2">
        <f t="shared" si="9"/>
        <v>3</v>
      </c>
      <c r="B12" s="2">
        <f>B11+$Q11*D11</f>
        <v>13</v>
      </c>
      <c r="C12" s="2">
        <f>C11+$Q11*E11</f>
        <v>17</v>
      </c>
      <c r="D12" s="2">
        <f>D11+$O11*B11</f>
        <v>10</v>
      </c>
      <c r="E12" s="2">
        <f>E11+$O11*C11</f>
        <v>13</v>
      </c>
      <c r="F12" s="11">
        <f>B12+D12</f>
        <v>23</v>
      </c>
      <c r="G12" s="11">
        <f>C12+E12</f>
        <v>30</v>
      </c>
      <c r="H12" s="2">
        <f>F12/G12</f>
        <v>0.76666666666666672</v>
      </c>
      <c r="I12" t="b">
        <f t="shared" si="0"/>
        <v>1</v>
      </c>
      <c r="J12" s="7">
        <f>IF(I12,B12/C12,D12/E12)</f>
        <v>0.76470588235294112</v>
      </c>
      <c r="K12" s="12">
        <f t="shared" si="1"/>
        <v>-6.3641764705890669E-4</v>
      </c>
      <c r="L12" s="13">
        <f t="shared" si="2"/>
        <v>-8.3154641662809786E-4</v>
      </c>
      <c r="M12" s="3">
        <f t="shared" si="3"/>
        <v>-831.54641662809786</v>
      </c>
      <c r="N12" s="2">
        <f t="shared" si="4"/>
        <v>4</v>
      </c>
      <c r="O12" s="2">
        <f>IF(N12*C12+E12&gt;$B$4,FLOOR(($B$4-E12)/C12,1),N12)</f>
        <v>4</v>
      </c>
      <c r="P12" s="2">
        <f t="shared" si="5"/>
        <v>0</v>
      </c>
      <c r="Q12" s="2">
        <f>IF(P12*E12+C12&gt;$B$4,FLOOR(($B$4-C12)/E12,1),P12)</f>
        <v>0</v>
      </c>
      <c r="R12" s="2" t="str">
        <f t="shared" si="6"/>
        <v>a/b</v>
      </c>
      <c r="S12" s="2">
        <f t="shared" si="7"/>
        <v>13</v>
      </c>
      <c r="T12" s="2">
        <f t="shared" si="8"/>
        <v>17</v>
      </c>
      <c r="U12" s="6"/>
      <c r="V12" s="3"/>
    </row>
    <row r="13" spans="1:24" x14ac:dyDescent="0.25">
      <c r="A13" s="2">
        <f t="shared" si="9"/>
        <v>4</v>
      </c>
      <c r="B13" s="2">
        <f>B12+$Q12*D12</f>
        <v>13</v>
      </c>
      <c r="C13" s="2">
        <f>C12+$Q12*E12</f>
        <v>17</v>
      </c>
      <c r="D13" s="2">
        <f>D12+$O12*B12</f>
        <v>62</v>
      </c>
      <c r="E13" s="2">
        <f>E12+$O12*C12</f>
        <v>81</v>
      </c>
      <c r="F13" s="11">
        <f>B13+D13</f>
        <v>75</v>
      </c>
      <c r="G13" s="11">
        <f>C13+E13</f>
        <v>98</v>
      </c>
      <c r="H13" s="2">
        <f>F13/G13</f>
        <v>0.76530612244897955</v>
      </c>
      <c r="I13" t="b">
        <f t="shared" si="0"/>
        <v>0</v>
      </c>
      <c r="J13" s="7">
        <f>IF(I13,B13/C13,D13/E13)</f>
        <v>0.76543209876543206</v>
      </c>
      <c r="K13" s="12">
        <f t="shared" si="1"/>
        <v>8.9798765432025363E-5</v>
      </c>
      <c r="L13" s="13">
        <f t="shared" si="2"/>
        <v>1.1733150700284743E-4</v>
      </c>
      <c r="M13" s="3">
        <f t="shared" si="3"/>
        <v>117.33150700284743</v>
      </c>
      <c r="N13" s="2">
        <f t="shared" si="4"/>
        <v>0</v>
      </c>
      <c r="O13" s="2">
        <f>IF(N13*C13+E13&gt;$B$4,FLOOR(($B$4-E13)/C13,1),N13)</f>
        <v>0</v>
      </c>
      <c r="P13" s="2">
        <f t="shared" si="5"/>
        <v>1</v>
      </c>
      <c r="Q13" s="2">
        <f>IF(P13*E13+C13&gt;$B$4,FLOOR(($B$4-C13)/E13,1),P13)</f>
        <v>1</v>
      </c>
      <c r="R13" s="2" t="str">
        <f t="shared" si="6"/>
        <v>c/d</v>
      </c>
      <c r="S13" s="2">
        <f t="shared" si="7"/>
        <v>62</v>
      </c>
      <c r="T13" s="2">
        <f t="shared" si="8"/>
        <v>81</v>
      </c>
      <c r="U13" s="6"/>
      <c r="V13" s="6"/>
      <c r="X13" s="6"/>
    </row>
    <row r="14" spans="1:24" x14ac:dyDescent="0.25">
      <c r="A14" s="2">
        <f t="shared" si="9"/>
        <v>5</v>
      </c>
      <c r="B14" s="2">
        <f>B13+$Q13*D13</f>
        <v>75</v>
      </c>
      <c r="C14" s="2">
        <f>C13+$Q13*E13</f>
        <v>98</v>
      </c>
      <c r="D14" s="2">
        <f>D13+$O13*B13</f>
        <v>62</v>
      </c>
      <c r="E14" s="2">
        <f>E13+$O13*C13</f>
        <v>81</v>
      </c>
      <c r="F14" s="11">
        <f>B14+D14</f>
        <v>137</v>
      </c>
      <c r="G14" s="11">
        <f>C14+E14</f>
        <v>179</v>
      </c>
      <c r="H14" s="2">
        <f>F14/G14</f>
        <v>0.76536312849162014</v>
      </c>
      <c r="I14" t="b">
        <f t="shared" si="0"/>
        <v>1</v>
      </c>
      <c r="J14" s="7">
        <f>IF(I14,B14/C14,D14/E14)</f>
        <v>0.76530612244897955</v>
      </c>
      <c r="K14" s="12">
        <f t="shared" si="1"/>
        <v>-3.6177551020477594E-5</v>
      </c>
      <c r="L14" s="13">
        <f t="shared" si="2"/>
        <v>-4.7269765463737722E-5</v>
      </c>
      <c r="M14" s="3">
        <f t="shared" si="3"/>
        <v>-47.26976546373772</v>
      </c>
      <c r="N14" s="2">
        <f t="shared" si="4"/>
        <v>2</v>
      </c>
      <c r="O14" s="2">
        <f>IF(N14*C14+E14&gt;$B$4,FLOOR(($B$4-E14)/C14,1),N14)</f>
        <v>2</v>
      </c>
      <c r="P14" s="2">
        <f t="shared" si="5"/>
        <v>0</v>
      </c>
      <c r="Q14" s="2">
        <f>IF(P14*E14+C14&gt;$B$4,FLOOR(($B$4-C14)/E14,1),P14)</f>
        <v>0</v>
      </c>
      <c r="R14" s="2" t="str">
        <f t="shared" si="6"/>
        <v>a/b</v>
      </c>
      <c r="S14" s="2">
        <f t="shared" si="7"/>
        <v>75</v>
      </c>
      <c r="T14" s="2">
        <f t="shared" si="8"/>
        <v>98</v>
      </c>
      <c r="U14" s="6"/>
      <c r="V14" s="6"/>
      <c r="X14" s="6"/>
    </row>
    <row r="15" spans="1:24" x14ac:dyDescent="0.25">
      <c r="A15" s="2">
        <f t="shared" si="9"/>
        <v>6</v>
      </c>
      <c r="B15" s="2">
        <f>B14+$Q14*D14</f>
        <v>75</v>
      </c>
      <c r="C15" s="2">
        <f>C14+$Q14*E14</f>
        <v>98</v>
      </c>
      <c r="D15" s="2">
        <f>D14+$O14*B14</f>
        <v>212</v>
      </c>
      <c r="E15" s="2">
        <f>E14+$O14*C14</f>
        <v>277</v>
      </c>
      <c r="F15" s="11">
        <f>B15+D15</f>
        <v>287</v>
      </c>
      <c r="G15" s="11">
        <f>C15+E15</f>
        <v>375</v>
      </c>
      <c r="H15" s="2">
        <f>F15/G15</f>
        <v>0.76533333333333331</v>
      </c>
      <c r="I15" t="b">
        <f t="shared" si="0"/>
        <v>0</v>
      </c>
      <c r="J15" s="7">
        <f>IF(I15,B15/C15,D15/E15)</f>
        <v>0.76534296028880866</v>
      </c>
      <c r="K15" s="12">
        <f t="shared" si="1"/>
        <v>6.6028880862933903E-7</v>
      </c>
      <c r="L15" s="13">
        <f t="shared" si="2"/>
        <v>8.6273659332476332E-7</v>
      </c>
      <c r="M15" s="3">
        <f t="shared" si="3"/>
        <v>0.86273659332476327</v>
      </c>
      <c r="N15" s="2">
        <f t="shared" si="4"/>
        <v>0</v>
      </c>
      <c r="O15" s="2">
        <f>IF(N15*C15+E15&gt;$B$4,FLOOR(($B$4-E15)/C15,1),N15)</f>
        <v>0</v>
      </c>
      <c r="P15" s="2">
        <f t="shared" si="5"/>
        <v>19</v>
      </c>
      <c r="Q15" s="2">
        <f>IF(P15*E15+C15&gt;$B$4,FLOOR(($B$4-C15)/E15,1),P15)</f>
        <v>19</v>
      </c>
      <c r="R15" s="2" t="str">
        <f t="shared" si="6"/>
        <v>c/d</v>
      </c>
      <c r="S15" s="2">
        <f t="shared" si="7"/>
        <v>212</v>
      </c>
      <c r="T15" s="2">
        <f t="shared" si="8"/>
        <v>277</v>
      </c>
      <c r="U15" s="6"/>
      <c r="V15" s="3"/>
    </row>
    <row r="16" spans="1:24" x14ac:dyDescent="0.25">
      <c r="A16" s="2">
        <f t="shared" si="9"/>
        <v>7</v>
      </c>
      <c r="B16" s="2">
        <f>B15+$Q15*D15</f>
        <v>4103</v>
      </c>
      <c r="C16" s="2">
        <f>C15+$Q15*E15</f>
        <v>5361</v>
      </c>
      <c r="D16" s="2">
        <f>D15+$O15*B15</f>
        <v>212</v>
      </c>
      <c r="E16" s="2">
        <f>E15+$O15*C15</f>
        <v>277</v>
      </c>
      <c r="F16" s="11">
        <f>B16+D16</f>
        <v>4315</v>
      </c>
      <c r="G16" s="11">
        <f>C16+E16</f>
        <v>5638</v>
      </c>
      <c r="H16" s="2">
        <f>F16/G16</f>
        <v>0.76534231997162117</v>
      </c>
      <c r="I16" t="b">
        <f t="shared" si="0"/>
        <v>1</v>
      </c>
      <c r="J16" s="7">
        <f>IF(I16,B16/C16,D16/E16)</f>
        <v>0.76534228688677486</v>
      </c>
      <c r="K16" s="12">
        <f t="shared" si="1"/>
        <v>-1.3113225172389775E-8</v>
      </c>
      <c r="L16" s="13">
        <f t="shared" si="2"/>
        <v>-1.7133804276060234E-8</v>
      </c>
      <c r="M16" s="3">
        <f t="shared" si="3"/>
        <v>-1.7133804276060233E-2</v>
      </c>
      <c r="N16" s="2">
        <f t="shared" si="4"/>
        <v>2</v>
      </c>
      <c r="O16" s="2">
        <f>IF(N16*C16+E16&gt;$B$4,FLOOR(($B$4-E16)/C16,1),N16)</f>
        <v>2</v>
      </c>
      <c r="P16" s="2">
        <f t="shared" si="5"/>
        <v>0</v>
      </c>
      <c r="Q16" s="2">
        <f>IF(P16*E16+C16&gt;$B$4,FLOOR(($B$4-C16)/E16,1),P16)</f>
        <v>0</v>
      </c>
      <c r="R16" s="2" t="str">
        <f t="shared" si="6"/>
        <v>a/b</v>
      </c>
      <c r="S16" s="2">
        <f t="shared" si="7"/>
        <v>4103</v>
      </c>
      <c r="T16" s="2">
        <f t="shared" si="8"/>
        <v>5361</v>
      </c>
      <c r="U16" s="6"/>
      <c r="V16" s="3"/>
    </row>
    <row r="17" spans="1:22" x14ac:dyDescent="0.25">
      <c r="A17" s="2">
        <f t="shared" si="9"/>
        <v>8</v>
      </c>
      <c r="B17" s="2">
        <f>B16+$Q16*D16</f>
        <v>4103</v>
      </c>
      <c r="C17" s="2">
        <f>C16+$Q16*E16</f>
        <v>5361</v>
      </c>
      <c r="D17" s="2">
        <f>D16+$O16*B16</f>
        <v>8418</v>
      </c>
      <c r="E17" s="2">
        <f>E16+$O16*C16</f>
        <v>10999</v>
      </c>
      <c r="F17" s="11">
        <f>B17+D17</f>
        <v>12521</v>
      </c>
      <c r="G17" s="11">
        <f>C17+E17</f>
        <v>16360</v>
      </c>
      <c r="H17" s="2">
        <f>F17/G17</f>
        <v>0.76534229828850853</v>
      </c>
      <c r="I17" t="b">
        <f t="shared" si="0"/>
        <v>0</v>
      </c>
      <c r="J17" s="7">
        <f>IF(I17,B17/C17,D17/E17)</f>
        <v>0.76534230384580415</v>
      </c>
      <c r="K17" s="12">
        <f t="shared" si="1"/>
        <v>3.8458041196065551E-9</v>
      </c>
      <c r="L17" s="13">
        <f t="shared" si="2"/>
        <v>5.0249465103477944E-9</v>
      </c>
      <c r="M17" s="3">
        <f t="shared" si="3"/>
        <v>5.0249465103477942E-3</v>
      </c>
      <c r="N17" s="2">
        <f t="shared" si="4"/>
        <v>0</v>
      </c>
      <c r="O17" s="2">
        <f>IF(N17*C17+E17&gt;$B$4,FLOOR(($B$4-E17)/C17,1),N17)</f>
        <v>0</v>
      </c>
      <c r="P17" s="2">
        <f t="shared" si="5"/>
        <v>1</v>
      </c>
      <c r="Q17" s="2">
        <f>IF(P17*E17+C17&gt;$B$4,FLOOR(($B$4-C17)/E17,1),P17)</f>
        <v>0</v>
      </c>
      <c r="R17" s="2" t="str">
        <f t="shared" si="6"/>
        <v>c/d</v>
      </c>
      <c r="S17" s="2">
        <f t="shared" si="7"/>
        <v>8418</v>
      </c>
      <c r="T17" s="2">
        <f t="shared" si="8"/>
        <v>10999</v>
      </c>
      <c r="U17" s="6"/>
      <c r="V17" s="6"/>
    </row>
    <row r="18" spans="1:22" x14ac:dyDescent="0.25">
      <c r="A18" s="2">
        <f t="shared" si="9"/>
        <v>9</v>
      </c>
      <c r="B18" s="2">
        <f>B17+$Q17*D17</f>
        <v>4103</v>
      </c>
      <c r="C18" s="2">
        <f>C17+$Q17*E17</f>
        <v>5361</v>
      </c>
      <c r="D18" s="2">
        <f>D17+$O17*B17</f>
        <v>8418</v>
      </c>
      <c r="E18" s="2">
        <f>E17+$O17*C17</f>
        <v>10999</v>
      </c>
      <c r="F18" s="11">
        <f>B18+D18</f>
        <v>12521</v>
      </c>
      <c r="G18" s="11">
        <f>C18+E18</f>
        <v>16360</v>
      </c>
      <c r="H18" s="2">
        <f>F18/G18</f>
        <v>0.76534229828850853</v>
      </c>
      <c r="I18" t="b">
        <f t="shared" si="0"/>
        <v>0</v>
      </c>
      <c r="J18" s="7">
        <f>IF(I18,B18/C18,D18/E18)</f>
        <v>0.76534230384580415</v>
      </c>
      <c r="K18" s="12">
        <f t="shared" si="1"/>
        <v>3.8458041196065551E-9</v>
      </c>
      <c r="L18" s="13">
        <f t="shared" si="2"/>
        <v>5.0249465103477944E-9</v>
      </c>
      <c r="M18" s="3">
        <f t="shared" si="3"/>
        <v>5.0249465103477942E-3</v>
      </c>
      <c r="N18" s="2">
        <f t="shared" si="4"/>
        <v>0</v>
      </c>
      <c r="O18" s="2">
        <f>IF(N18*C18+E18&gt;$B$4,FLOOR(($B$4-E18)/C18,1),N18)</f>
        <v>0</v>
      </c>
      <c r="P18" s="2">
        <f t="shared" si="5"/>
        <v>1</v>
      </c>
      <c r="Q18" s="2">
        <f>IF(P18*E18+C18&gt;$B$4,FLOOR(($B$4-C18)/E18,1),P18)</f>
        <v>0</v>
      </c>
      <c r="R18" s="2" t="str">
        <f t="shared" si="6"/>
        <v>c/d</v>
      </c>
      <c r="S18" s="2">
        <f t="shared" si="7"/>
        <v>8418</v>
      </c>
      <c r="T18" s="2">
        <f t="shared" si="8"/>
        <v>10999</v>
      </c>
      <c r="U18" s="6"/>
      <c r="V18" s="3"/>
    </row>
    <row r="19" spans="1:22" x14ac:dyDescent="0.25">
      <c r="A19" s="2">
        <f t="shared" si="9"/>
        <v>10</v>
      </c>
      <c r="B19" s="2">
        <f>B18+$Q18*D18</f>
        <v>4103</v>
      </c>
      <c r="C19" s="2">
        <f>C18+$Q18*E18</f>
        <v>5361</v>
      </c>
      <c r="D19" s="2">
        <f>D18+$O18*B18</f>
        <v>8418</v>
      </c>
      <c r="E19" s="2">
        <f>E18+$O18*C18</f>
        <v>10999</v>
      </c>
      <c r="F19" s="11">
        <f>B19+D19</f>
        <v>12521</v>
      </c>
      <c r="G19" s="11">
        <f>C19+E19</f>
        <v>16360</v>
      </c>
      <c r="H19" s="2">
        <f>F19/G19</f>
        <v>0.76534229828850853</v>
      </c>
      <c r="I19" t="b">
        <f t="shared" si="0"/>
        <v>0</v>
      </c>
      <c r="J19" s="7">
        <f>IF(I19,B19/C19,D19/E19)</f>
        <v>0.76534230384580415</v>
      </c>
      <c r="K19" s="12">
        <f t="shared" si="1"/>
        <v>3.8458041196065551E-9</v>
      </c>
      <c r="L19" s="13">
        <f t="shared" si="2"/>
        <v>5.0249465103477944E-9</v>
      </c>
      <c r="M19" s="3">
        <f t="shared" si="3"/>
        <v>5.0249465103477942E-3</v>
      </c>
      <c r="N19" s="2">
        <f t="shared" si="4"/>
        <v>0</v>
      </c>
      <c r="O19" s="2">
        <f>IF(N19*C19+E19&gt;$B$4,FLOOR(($B$4-E19)/C19,1),N19)</f>
        <v>0</v>
      </c>
      <c r="P19" s="2">
        <f t="shared" si="5"/>
        <v>1</v>
      </c>
      <c r="Q19" s="2">
        <f>IF(P19*E19+C19&gt;$B$4,FLOOR(($B$4-C19)/E19,1),P19)</f>
        <v>0</v>
      </c>
      <c r="R19" s="2" t="str">
        <f t="shared" si="6"/>
        <v>c/d</v>
      </c>
      <c r="S19" s="2">
        <f t="shared" si="7"/>
        <v>8418</v>
      </c>
      <c r="T19" s="2">
        <f t="shared" si="8"/>
        <v>10999</v>
      </c>
      <c r="U19" s="6"/>
      <c r="V19" s="3"/>
    </row>
    <row r="20" spans="1:22" x14ac:dyDescent="0.25">
      <c r="A20" s="2">
        <f t="shared" si="9"/>
        <v>11</v>
      </c>
      <c r="B20" s="2">
        <f>B19+$Q19*D19</f>
        <v>4103</v>
      </c>
      <c r="C20" s="2">
        <f>C19+$Q19*E19</f>
        <v>5361</v>
      </c>
      <c r="D20" s="2">
        <f>D19+$O19*B19</f>
        <v>8418</v>
      </c>
      <c r="E20" s="2">
        <f>E19+$O19*C19</f>
        <v>10999</v>
      </c>
      <c r="F20" s="11">
        <f>B20+D20</f>
        <v>12521</v>
      </c>
      <c r="G20" s="11">
        <f>C20+E20</f>
        <v>16360</v>
      </c>
      <c r="H20" s="2">
        <f>F20/G20</f>
        <v>0.76534229828850853</v>
      </c>
      <c r="I20" t="b">
        <f t="shared" si="0"/>
        <v>0</v>
      </c>
      <c r="J20" s="7">
        <f>IF(I20,B20/C20,D20/E20)</f>
        <v>0.76534230384580415</v>
      </c>
      <c r="K20" s="12">
        <f t="shared" si="1"/>
        <v>3.8458041196065551E-9</v>
      </c>
      <c r="L20" s="13">
        <f t="shared" si="2"/>
        <v>5.0249465103477944E-9</v>
      </c>
      <c r="M20" s="3">
        <f t="shared" si="3"/>
        <v>5.0249465103477942E-3</v>
      </c>
      <c r="N20" s="2">
        <f t="shared" si="4"/>
        <v>0</v>
      </c>
      <c r="O20" s="2">
        <f>IF(N20*C20+E20&gt;$B$4,FLOOR(($B$4-E20)/C20,1),N20)</f>
        <v>0</v>
      </c>
      <c r="P20" s="2">
        <f t="shared" si="5"/>
        <v>1</v>
      </c>
      <c r="Q20" s="2">
        <f>IF(P20*E20+C20&gt;$B$4,FLOOR(($B$4-C20)/E20,1),P20)</f>
        <v>0</v>
      </c>
      <c r="R20" s="2" t="str">
        <f t="shared" si="6"/>
        <v>c/d</v>
      </c>
      <c r="S20" s="2">
        <f t="shared" si="7"/>
        <v>8418</v>
      </c>
      <c r="T20" s="2">
        <f t="shared" si="8"/>
        <v>10999</v>
      </c>
      <c r="U20" s="6"/>
      <c r="V20" s="3"/>
    </row>
    <row r="21" spans="1:22" x14ac:dyDescent="0.25">
      <c r="A21" s="2">
        <f t="shared" si="9"/>
        <v>12</v>
      </c>
      <c r="B21" s="2">
        <f>B20+$Q20*D20</f>
        <v>4103</v>
      </c>
      <c r="C21" s="2">
        <f>C20+$Q20*E20</f>
        <v>5361</v>
      </c>
      <c r="D21" s="2">
        <f>D20+$O20*B20</f>
        <v>8418</v>
      </c>
      <c r="E21" s="2">
        <f>E20+$O20*C20</f>
        <v>10999</v>
      </c>
      <c r="F21" s="11">
        <f>B21+D21</f>
        <v>12521</v>
      </c>
      <c r="G21" s="11">
        <f>C21+E21</f>
        <v>16360</v>
      </c>
      <c r="H21" s="2">
        <f>F21/G21</f>
        <v>0.76534229828850853</v>
      </c>
      <c r="I21" t="b">
        <f t="shared" si="0"/>
        <v>0</v>
      </c>
      <c r="J21" s="7">
        <f>IF(I21,B21/C21,D21/E21)</f>
        <v>0.76534230384580415</v>
      </c>
      <c r="K21" s="12">
        <f t="shared" si="1"/>
        <v>3.8458041196065551E-9</v>
      </c>
      <c r="L21" s="13">
        <f t="shared" si="2"/>
        <v>5.0249465103477944E-9</v>
      </c>
      <c r="M21" s="3">
        <f t="shared" si="3"/>
        <v>5.0249465103477942E-3</v>
      </c>
      <c r="N21" s="2">
        <f t="shared" si="4"/>
        <v>0</v>
      </c>
      <c r="O21" s="2">
        <f>IF(N21*C21+E21&gt;$B$4,FLOOR(($B$4-E21)/C21,1),N21)</f>
        <v>0</v>
      </c>
      <c r="P21" s="2">
        <f t="shared" si="5"/>
        <v>1</v>
      </c>
      <c r="Q21" s="2">
        <f>IF(P21*E21+C21&gt;$B$4,FLOOR(($B$4-C21)/E21,1),P21)</f>
        <v>0</v>
      </c>
      <c r="R21" s="2" t="str">
        <f t="shared" si="6"/>
        <v>c/d</v>
      </c>
      <c r="S21" s="2">
        <f t="shared" si="7"/>
        <v>8418</v>
      </c>
      <c r="T21" s="2">
        <f t="shared" si="8"/>
        <v>10999</v>
      </c>
      <c r="U21" s="6"/>
      <c r="V21" s="3"/>
    </row>
    <row r="22" spans="1:22" x14ac:dyDescent="0.25">
      <c r="A22" s="2">
        <f t="shared" si="9"/>
        <v>13</v>
      </c>
      <c r="B22" s="2">
        <f>B21+$Q21*D21</f>
        <v>4103</v>
      </c>
      <c r="C22" s="2">
        <f>C21+$Q21*E21</f>
        <v>5361</v>
      </c>
      <c r="D22" s="2">
        <f>D21+$O21*B21</f>
        <v>8418</v>
      </c>
      <c r="E22" s="2">
        <f>E21+$O21*C21</f>
        <v>10999</v>
      </c>
      <c r="F22" s="11">
        <f>B22+D22</f>
        <v>12521</v>
      </c>
      <c r="G22" s="11">
        <f>C22+E22</f>
        <v>16360</v>
      </c>
      <c r="H22" s="2">
        <f>F22/G22</f>
        <v>0.76534229828850853</v>
      </c>
      <c r="I22" t="b">
        <f t="shared" si="0"/>
        <v>0</v>
      </c>
      <c r="J22" s="7">
        <f>IF(I22,B22/C22,D22/E22)</f>
        <v>0.76534230384580415</v>
      </c>
      <c r="K22" s="12">
        <f t="shared" si="1"/>
        <v>3.8458041196065551E-9</v>
      </c>
      <c r="L22" s="13">
        <f t="shared" si="2"/>
        <v>5.0249465103477944E-9</v>
      </c>
      <c r="M22" s="3">
        <f t="shared" si="3"/>
        <v>5.0249465103477942E-3</v>
      </c>
      <c r="N22" s="2">
        <f t="shared" si="4"/>
        <v>0</v>
      </c>
      <c r="O22" s="2">
        <f>IF(N22*C22+E22&gt;$B$4,FLOOR(($B$4-E22)/C22,1),N22)</f>
        <v>0</v>
      </c>
      <c r="P22" s="2">
        <f t="shared" si="5"/>
        <v>1</v>
      </c>
      <c r="Q22" s="2">
        <f>IF(P22*E22+C22&gt;$B$4,FLOOR(($B$4-C22)/E22,1),P22)</f>
        <v>0</v>
      </c>
      <c r="R22" s="2" t="str">
        <f t="shared" si="6"/>
        <v>c/d</v>
      </c>
      <c r="S22" s="2">
        <f t="shared" si="7"/>
        <v>8418</v>
      </c>
      <c r="T22" s="2">
        <f t="shared" si="8"/>
        <v>10999</v>
      </c>
      <c r="U22" s="6"/>
      <c r="V22" s="3"/>
    </row>
    <row r="23" spans="1:22" x14ac:dyDescent="0.25">
      <c r="A23" s="2">
        <f t="shared" si="9"/>
        <v>14</v>
      </c>
      <c r="B23" s="2">
        <f>B22+$Q22*D22</f>
        <v>4103</v>
      </c>
      <c r="C23" s="2">
        <f>C22+$Q22*E22</f>
        <v>5361</v>
      </c>
      <c r="D23" s="2">
        <f>D22+$O22*B22</f>
        <v>8418</v>
      </c>
      <c r="E23" s="2">
        <f>E22+$O22*C22</f>
        <v>10999</v>
      </c>
      <c r="F23" s="11">
        <f>B23+D23</f>
        <v>12521</v>
      </c>
      <c r="G23" s="11">
        <f>C23+E23</f>
        <v>16360</v>
      </c>
      <c r="H23" s="2">
        <f>F23/G23</f>
        <v>0.76534229828850853</v>
      </c>
      <c r="I23" t="b">
        <f t="shared" si="0"/>
        <v>0</v>
      </c>
      <c r="J23" s="7">
        <f>IF(I23,B23/C23,D23/E23)</f>
        <v>0.76534230384580415</v>
      </c>
      <c r="K23" s="12">
        <f t="shared" si="1"/>
        <v>3.8458041196065551E-9</v>
      </c>
      <c r="L23" s="13">
        <f t="shared" si="2"/>
        <v>5.0249465103477944E-9</v>
      </c>
      <c r="M23" s="3">
        <f t="shared" si="3"/>
        <v>5.0249465103477942E-3</v>
      </c>
      <c r="N23" s="2">
        <f t="shared" si="4"/>
        <v>0</v>
      </c>
      <c r="O23" s="2">
        <f>IF(N23*C23+E23&gt;$B$4,FLOOR(($B$4-E23)/C23,1),N23)</f>
        <v>0</v>
      </c>
      <c r="P23" s="2">
        <f t="shared" si="5"/>
        <v>1</v>
      </c>
      <c r="Q23" s="2">
        <f>IF(P23*E23+C23&gt;$B$4,FLOOR(($B$4-C23)/E23,1),P23)</f>
        <v>0</v>
      </c>
      <c r="R23" s="2" t="str">
        <f t="shared" si="6"/>
        <v>c/d</v>
      </c>
      <c r="S23" s="2">
        <f t="shared" si="7"/>
        <v>8418</v>
      </c>
      <c r="T23" s="2">
        <f t="shared" si="8"/>
        <v>10999</v>
      </c>
      <c r="U23" s="6"/>
      <c r="V23" s="3"/>
    </row>
    <row r="24" spans="1:22" x14ac:dyDescent="0.25">
      <c r="A24" s="2">
        <f t="shared" si="9"/>
        <v>15</v>
      </c>
      <c r="B24" s="2">
        <f>B23+$Q23*D23</f>
        <v>4103</v>
      </c>
      <c r="C24" s="2">
        <f>C23+$Q23*E23</f>
        <v>5361</v>
      </c>
      <c r="D24" s="2">
        <f>D23+$O23*B23</f>
        <v>8418</v>
      </c>
      <c r="E24" s="2">
        <f>E23+$O23*C23</f>
        <v>10999</v>
      </c>
      <c r="F24" s="11">
        <f>B24+D24</f>
        <v>12521</v>
      </c>
      <c r="G24" s="11">
        <f>C24+E24</f>
        <v>16360</v>
      </c>
      <c r="H24" s="2">
        <f>F24/G24</f>
        <v>0.76534229828850853</v>
      </c>
      <c r="I24" t="b">
        <f t="shared" si="0"/>
        <v>0</v>
      </c>
      <c r="J24" s="7">
        <f>IF(I24,B24/C24,D24/E24)</f>
        <v>0.76534230384580415</v>
      </c>
      <c r="K24" s="12">
        <f t="shared" si="1"/>
        <v>3.8458041196065551E-9</v>
      </c>
      <c r="L24" s="13">
        <f t="shared" si="2"/>
        <v>5.0249465103477944E-9</v>
      </c>
      <c r="M24" s="3">
        <f t="shared" si="3"/>
        <v>5.0249465103477942E-3</v>
      </c>
      <c r="N24" s="2">
        <f t="shared" si="4"/>
        <v>0</v>
      </c>
      <c r="O24" s="2">
        <f>IF(N24*C24+E24&gt;$B$4,FLOOR(($B$4-E24)/C24,1),N24)</f>
        <v>0</v>
      </c>
      <c r="P24" s="2">
        <f t="shared" si="5"/>
        <v>1</v>
      </c>
      <c r="Q24" s="2">
        <f>IF(P24*E24+C24&gt;$B$4,FLOOR(($B$4-C24)/E24,1),P24)</f>
        <v>0</v>
      </c>
      <c r="R24" s="2" t="str">
        <f t="shared" si="6"/>
        <v>c/d</v>
      </c>
      <c r="S24" s="2">
        <f t="shared" si="7"/>
        <v>8418</v>
      </c>
      <c r="T24" s="2">
        <f t="shared" si="8"/>
        <v>10999</v>
      </c>
      <c r="U24" s="6"/>
      <c r="V24" s="3"/>
    </row>
    <row r="25" spans="1:22" x14ac:dyDescent="0.25">
      <c r="A25" s="2">
        <f t="shared" si="9"/>
        <v>16</v>
      </c>
      <c r="B25" s="2">
        <f>B24+$Q24*D24</f>
        <v>4103</v>
      </c>
      <c r="C25" s="2">
        <f>C24+$Q24*E24</f>
        <v>5361</v>
      </c>
      <c r="D25" s="2">
        <f>D24+$O24*B24</f>
        <v>8418</v>
      </c>
      <c r="E25" s="2">
        <f>E24+$O24*C24</f>
        <v>10999</v>
      </c>
      <c r="F25" s="11">
        <f t="shared" ref="F25:G26" si="10">B25+D25</f>
        <v>12521</v>
      </c>
      <c r="G25" s="11">
        <f t="shared" si="10"/>
        <v>16360</v>
      </c>
      <c r="H25" s="2">
        <f t="shared" ref="H25:H26" si="11">F25/G25</f>
        <v>0.76534229828850853</v>
      </c>
      <c r="I25" t="b">
        <f t="shared" si="0"/>
        <v>0</v>
      </c>
      <c r="J25" s="7">
        <f>IF(I25,B25/C25,D25/E25)</f>
        <v>0.76534230384580415</v>
      </c>
      <c r="K25" s="12">
        <f t="shared" si="1"/>
        <v>3.8458041196065551E-9</v>
      </c>
      <c r="L25" s="13">
        <f t="shared" si="2"/>
        <v>5.0249465103477944E-9</v>
      </c>
      <c r="M25" s="3">
        <f t="shared" si="3"/>
        <v>5.0249465103477942E-3</v>
      </c>
      <c r="N25" s="2">
        <f t="shared" si="4"/>
        <v>0</v>
      </c>
      <c r="O25" s="2">
        <f>IF(N25*C25+E25&gt;$B$4,FLOOR(($B$4-E25)/C25,1),N25)</f>
        <v>0</v>
      </c>
      <c r="P25" s="2">
        <f t="shared" si="5"/>
        <v>1</v>
      </c>
      <c r="Q25" s="2">
        <f>IF(P25*E25+C25&gt;$B$4,FLOOR(($B$4-C25)/E25,1),P25)</f>
        <v>0</v>
      </c>
      <c r="R25" s="2" t="str">
        <f t="shared" si="6"/>
        <v>c/d</v>
      </c>
      <c r="S25" s="2">
        <f t="shared" si="7"/>
        <v>8418</v>
      </c>
      <c r="T25" s="2">
        <f t="shared" si="8"/>
        <v>10999</v>
      </c>
      <c r="U25" s="6"/>
      <c r="V25" s="3"/>
    </row>
    <row r="26" spans="1:22" x14ac:dyDescent="0.25">
      <c r="A26" s="2">
        <f t="shared" si="9"/>
        <v>17</v>
      </c>
      <c r="B26" s="2">
        <f>B25+$Q25*D25</f>
        <v>4103</v>
      </c>
      <c r="C26" s="2">
        <f>C25+$Q25*E25</f>
        <v>5361</v>
      </c>
      <c r="D26" s="2">
        <f>D25+$O25*B25</f>
        <v>8418</v>
      </c>
      <c r="E26" s="2">
        <f>E25+$O25*C25</f>
        <v>10999</v>
      </c>
      <c r="F26" s="11">
        <f t="shared" si="10"/>
        <v>12521</v>
      </c>
      <c r="G26" s="11">
        <f t="shared" si="10"/>
        <v>16360</v>
      </c>
      <c r="H26" s="2">
        <f t="shared" si="11"/>
        <v>0.76534229828850853</v>
      </c>
      <c r="I26" t="b">
        <f t="shared" si="0"/>
        <v>0</v>
      </c>
      <c r="J26" s="7">
        <f>IF(I26,B26/C26,D26/E26)</f>
        <v>0.76534230384580415</v>
      </c>
      <c r="K26" s="12">
        <f t="shared" si="1"/>
        <v>3.8458041196065551E-9</v>
      </c>
      <c r="L26" s="13">
        <f t="shared" si="2"/>
        <v>5.0249465103477944E-9</v>
      </c>
      <c r="M26" s="3">
        <f t="shared" si="3"/>
        <v>5.0249465103477942E-3</v>
      </c>
      <c r="N26" s="2">
        <f t="shared" si="4"/>
        <v>0</v>
      </c>
      <c r="O26" s="2">
        <f>IF(N26*C26+E26&gt;$B$4,FLOOR(($B$4-E26)/C26,1),N26)</f>
        <v>0</v>
      </c>
      <c r="P26" s="2">
        <f t="shared" si="5"/>
        <v>1</v>
      </c>
      <c r="Q26" s="2">
        <f>IF(P26*E26+C26&gt;$B$4,FLOOR(($B$4-C26)/E26,1),P26)</f>
        <v>0</v>
      </c>
      <c r="R26" s="2" t="str">
        <f t="shared" si="6"/>
        <v>c/d</v>
      </c>
      <c r="S26" s="2">
        <f t="shared" si="7"/>
        <v>8418</v>
      </c>
      <c r="T26" s="2">
        <f t="shared" si="8"/>
        <v>10999</v>
      </c>
      <c r="U26" s="6"/>
      <c r="V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Magnusson, Per</dc:creator>
  <cp:lastModifiedBy>Magnusson, Per</cp:lastModifiedBy>
  <dcterms:created xsi:type="dcterms:W3CDTF">2024-10-28T06:41:42Z</dcterms:created>
  <dcterms:modified xsi:type="dcterms:W3CDTF">2024-10-28T06:50:03Z</dcterms:modified>
</cp:coreProperties>
</file>